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<sst xmlns="http://schemas.openxmlformats.org/spreadsheetml/2006/main" count="4318" uniqueCount="999">
  <si>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</si>
  <si>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</si>
  <si>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</si>
  <si>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</si>
  <si>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</si>
  <si>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</si>
  <si>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</si>
  <si>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</si>
  <si>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</si>
  <si>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</si>
  <si>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</si>
  <si>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</si>
  <si>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</si>
  <si>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</si>
  <si>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</si>
  <si>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</si>
  <si>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</si>
  <si>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</si>
  <si>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</si>
  <si>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</si>
  <si>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</si>
  <si>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</si>
  <si>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</si>
  <si>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</si>
  <si>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</si>
  <si>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</si>
  <si>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</si>
  <si>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</si>
  <si>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</si>
  <si>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</si>
  <si>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</si>
  <si>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</si>
  <si>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</si>
  <si>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</si>
  <si>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</si>
  <si>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</si>
  <si>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</si>
  <si>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</si>
  <si>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</si>
  <si>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</si>
  <si>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</si>
  <si>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</si>
  <si>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</si>
  <si>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</si>
  <si>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</si>
  <si>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</si>
  <si>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</si>
  <si>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</si>
  <si>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</si>
  <si>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</si>
  <si>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</si>
  <si>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</si>
  <si>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</si>
  <si>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</si>
  <si>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</si>
  <si>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</si>
  <si>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</si>
  <si>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</si>
  <si>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</si>
  <si>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</si>
  <si>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</si>
  <si>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</si>
  <si>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</si>
  <si>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</si>
  <si>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</si>
  <si>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</si>
  <si>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</si>
  <si>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</si>
  <si>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</si>
  <si>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</si>
  <si>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</si>
  <si>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</si>
  <si>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</si>
  <si>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</si>
  <si>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</si>
  <si>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</si>
  <si>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</si>
  <si>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</si>
  <si>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</si>
  <si>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</si>
  <si>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</si>
  <si>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</si>
  <si>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</si>
  <si>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</si>
  <si>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</si>
  <si>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</si>
  <si>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</si>
  <si>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</si>
  <si>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</si>
  <si>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</si>
  <si>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</si>
  <si>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</si>
  <si>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</si>
  <si>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</si>
  <si>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</si>
  <si>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</si>
  <si>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</si>
  <si>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</si>
  <si>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</si>
  <si>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</si>
  <si>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</si>
  <si>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</si>
  <si>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</si>
  <si>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</si>
  <si>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</si>
  <si>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</si>
  <si>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</si>
  <si>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</si>
  <si>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</si>
  <si>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</si>
  <si>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</si>
  <si>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</si>
  <si>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</si>
  <si>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</si>
  <si>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</si>
  <si>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</si>
  <si>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</si>
  <si>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</si>
  <si>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</si>
  <si>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</si>
  <si>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</si>
  <si>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</si>
  <si>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</si>
  <si>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</si>
  <si>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</si>
  <si>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</si>
  <si>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</si>
  <si>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</si>
  <si>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</si>
  <si>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</si>
  <si>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</si>
  <si>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</si>
  <si>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</si>
  <si>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</si>
  <si>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</si>
  <si>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</si>
  <si>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</si>
  <si>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</si>
  <si>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</si>
  <si>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</si>
  <si>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</si>
  <si>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</si>
  <si>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</si>
  <si>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</si>
  <si>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</si>
  <si>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</si>
  <si>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</si>
  <si>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</si>
  <si>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</si>
  <si>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</si>
  <si>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</si>
  <si>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</si>
  <si>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</si>
  <si>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</si>
  <si>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</si>
  <si>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</si>
  <si>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</si>
  <si>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</si>
  <si>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</si>
  <si>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</si>
  <si>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</si>
  <si>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</si>
  <si>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</si>
  <si>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</si>
  <si>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</si>
  <si>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</si>
  <si>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</si>
  <si>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</si>
  <si>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</si>
  <si>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</si>
  <si>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</si>
  <si>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</si>
  <si>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</si>
  <si>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</si>
  <si>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</si>
  <si>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</si>
  <si>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</si>
  <si>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</si>
  <si>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</si>
  <si>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</si>
  <si>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</si>
  <si>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</si>
  <si>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</si>
  <si>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</si>
  <si>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</si>
  <si>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</si>
  <si>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</si>
  <si>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</si>
  <si>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</si>
  <si>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</si>
  <si>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</si>
  <si>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</si>
  <si>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</si>
  <si>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</si>
  <si>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</si>
  <si>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</si>
  <si>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</si>
  <si>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</si>
  <si>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</si>
  <si>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</si>
  <si>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</si>
  <si>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</si>
  <si>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</si>
  <si>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</si>
  <si>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</si>
  <si>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</si>
  <si>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</si>
  <si>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</si>
  <si>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</si>
  <si>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</si>
  <si>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</si>
  <si>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</si>
  <si>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</si>
  <si>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</si>
  <si>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</si>
  <si>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</si>
  <si>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</si>
  <si>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</si>
  <si>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</si>
  <si>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</si>
  <si>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</si>
  <si>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</si>
  <si>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</si>
  <si>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</si>
  <si>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</si>
  <si>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</si>
  <si>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</si>
  <si>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</si>
  <si>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</si>
  <si>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</si>
  <si>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</si>
  <si>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</si>
  <si>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</si>
  <si>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</si>
  <si>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</si>
  <si>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</si>
  <si>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</si>
  <si>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</si>
  <si>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</si>
  <si>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</si>
  <si>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</si>
  <si>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</si>
  <si>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</si>
  <si>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</si>
  <si>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</si>
  <si>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</si>
  <si>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</si>
  <si>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</si>
  <si>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</si>
  <si>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</si>
  <si>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</si>
  <si>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</si>
  <si>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</si>
  <si>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</si>
  <si>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</si>
  <si>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</si>
  <si>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</si>
  <si>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</si>
  <si>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</si>
  <si>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</si>
  <si>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</si>
  <si>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</si>
  <si>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</si>
  <si>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</si>
  <si>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</si>
  <si>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</si>
  <si>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</si>
  <si>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</si>
  <si>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</si>
  <si>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</si>
  <si>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</si>
  <si>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</si>
  <si>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</si>
  <si>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</si>
  <si>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</si>
  <si>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</si>
  <si>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</si>
  <si>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</si>
  <si>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</si>
  <si>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</si>
  <si>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</si>
  <si>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</si>
  <si>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</si>
  <si>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</si>
  <si>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</si>
  <si>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</si>
  <si>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</si>
  <si>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</si>
  <si>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</si>
  <si>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</si>
  <si>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</si>
  <si>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</si>
  <si>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</si>
  <si>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</si>
  <si>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</si>
  <si>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</si>
  <si>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</si>
  <si>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</si>
  <si>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</si>
  <si>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</si>
  <si>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</si>
  <si>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</si>
  <si>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</si>
  <si>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</si>
  <si>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</si>
  <si>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</si>
  <si>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</si>
  <si>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</si>
  <si>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</si>
  <si>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</si>
  <si>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</si>
  <si>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</si>
  <si>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</si>
  <si>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</si>
  <si>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</si>
  <si>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</si>
  <si>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</si>
  <si>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</si>
  <si>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</si>
  <si>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</si>
  <si>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</si>
  <si>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</si>
  <si>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</si>
  <si>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</si>
  <si>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</si>
  <si>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</si>
  <si>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</si>
  <si>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</si>
  <si>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</si>
  <si>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</si>
  <si>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</si>
  <si>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</si>
  <si>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</si>
  <si>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</si>
  <si>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</si>
  <si>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</si>
  <si>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</si>
  <si>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</si>
  <si>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</si>
  <si>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</si>
  <si>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</si>
  <si>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</si>
  <si>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</si>
  <si>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</si>
  <si>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</si>
  <si>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</si>
  <si>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</si>
  <si>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</si>
  <si>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</si>
  <si>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</si>
  <si>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</si>
  <si>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</si>
  <si>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</si>
  <si>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</si>
  <si>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</si>
  <si>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</si>
  <si>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</si>
  <si>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</si>
  <si>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</si>
  <si>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</si>
  <si>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</si>
  <si>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</si>
  <si>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</si>
  <si>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</si>
  <si>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</si>
  <si>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</si>
  <si>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</si>
  <si>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</si>
  <si>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</si>
  <si>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</si>
  <si>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</si>
  <si>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</si>
  <si>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</si>
  <si>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</si>
  <si>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</si>
  <si>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</si>
  <si>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</si>
  <si>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</si>
  <si>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</si>
  <si>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</si>
  <si>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</si>
  <si>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</si>
  <si>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</si>
  <si>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</si>
  <si>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</si>
  <si>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</si>
  <si>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</si>
  <si>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</si>
  <si>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</si>
  <si>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</si>
  <si>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</si>
  <si>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</si>
  <si>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</si>
  <si>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</si>
  <si>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</si>
  <si>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</si>
  <si>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</si>
  <si>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</si>
  <si>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</si>
  <si>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</si>
  <si>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</si>
  <si>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</si>
  <si>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</si>
  <si>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</si>
  <si>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</si>
  <si>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</si>
  <si>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</si>
  <si>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</si>
  <si>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</si>
  <si>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</si>
  <si>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</si>
  <si>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</si>
  <si>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</si>
  <si>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</si>
  <si>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</si>
  <si>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</si>
  <si>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</si>
  <si>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</si>
  <si>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</si>
  <si>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</si>
  <si>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</si>
  <si>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</si>
  <si>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</si>
  <si>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</si>
  <si>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</si>
  <si>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</si>
  <si>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</si>
  <si>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</si>
  <si>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</si>
  <si>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</si>
  <si>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</si>
  <si>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</si>
  <si>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</si>
  <si>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</si>
  <si>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</si>
  <si>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</si>
  <si>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</si>
  <si>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</si>
  <si>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</si>
  <si>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</si>
  <si>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</si>
  <si>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</si>
  <si>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</si>
  <si>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</si>
  <si>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</si>
  <si>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</si>
  <si>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</si>
  <si>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</si>
  <si>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</si>
  <si>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</si>
  <si>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</si>
  <si>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</si>
  <si>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</si>
  <si>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</si>
  <si>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</si>
  <si>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</si>
  <si>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</si>
  <si>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</si>
  <si>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</si>
  <si>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</si>
  <si>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</si>
  <si>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</si>
  <si>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</si>
  <si>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</si>
  <si>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</si>
  <si>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</si>
  <si>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</si>
  <si>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</si>
  <si>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</si>
  <si>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</si>
  <si>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</si>
  <si>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</si>
  <si>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</si>
  <si>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</si>
  <si>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</si>
  <si>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</si>
  <si>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</si>
  <si>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</si>
  <si>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</si>
  <si>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</si>
  <si>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</si>
  <si>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</si>
  <si>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</si>
  <si>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</si>
  <si>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</si>
  <si>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</si>
  <si>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</si>
  <si>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</si>
  <si>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</si>
  <si>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</si>
  <si>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</si>
  <si>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</si>
  <si>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</si>
  <si>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</si>
  <si>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</si>
  <si>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</si>
  <si>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</si>
  <si>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</si>
  <si>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</si>
  <si>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</si>
  <si>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</si>
  <si>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</si>
  <si>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</si>
  <si>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</si>
  <si>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</si>
  <si>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</si>
  <si>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</si>
  <si>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</si>
  <si>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</si>
  <si>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</si>
  <si>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</si>
  <si>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</si>
  <si>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</si>
  <si>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</si>
  <si>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</si>
  <si>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</si>
  <si>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</si>
  <si>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</si>
  <si>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</si>
  <si>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</si>
  <si>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</si>
  <si>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</si>
  <si>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</si>
  <si>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</si>
  <si>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</si>
  <si>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</si>
  <si>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</si>
  <si>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</si>
  <si>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</si>
  <si>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</si>
  <si>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</si>
  <si>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</si>
  <si>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</si>
  <si>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</si>
  <si>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</si>
  <si>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</si>
  <si>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</si>
  <si>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</si>
  <si>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</si>
  <si>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</si>
  <si>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</si>
  <si>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</si>
  <si>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</si>
  <si>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</si>
  <si>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</si>
  <si>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</si>
  <si>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</si>
  <si>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</si>
  <si>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</si>
  <si>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</si>
  <si>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</si>
  <si>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</si>
  <si>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</si>
  <si>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</si>
  <si>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</si>
  <si>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</si>
  <si>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</si>
  <si>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</si>
  <si>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</si>
  <si>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</si>
  <si>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</si>
  <si>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</si>
  <si>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</si>
  <si>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</si>
  <si>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</si>
  <si>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</si>
  <si>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</si>
  <si>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</si>
  <si>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</si>
  <si>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</si>
  <si>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</si>
  <si>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</si>
  <si>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</si>
  <si>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</si>
  <si>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</si>
  <si>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</si>
  <si>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</si>
  <si>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</si>
  <si>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</si>
  <si>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</si>
  <si>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</si>
  <si>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</si>
  <si>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</si>
  <si>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</si>
  <si>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</si>
  <si>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</si>
  <si>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</si>
  <si>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</si>
  <si>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</si>
  <si>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</si>
  <si>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</si>
  <si>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</si>
  <si>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</si>
  <si>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</si>
  <si>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</si>
  <si>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</si>
  <si>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</si>
  <si>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</si>
  <si>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</si>
  <si>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</si>
  <si>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</si>
  <si>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</si>
  <si>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</si>
  <si>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</si>
  <si>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</si>
  <si>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</si>
  <si>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</si>
  <si>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</si>
  <si>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</si>
  <si>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</si>
  <si>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</si>
  <si>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</si>
  <si>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</si>
  <si>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</si>
  <si>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</si>
  <si>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</si>
  <si>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</si>
  <si>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</si>
  <si>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</si>
  <si>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</si>
  <si>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</si>
  <si>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</si>
  <si>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</si>
  <si>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</si>
  <si>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</si>
  <si>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</si>
  <si>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</si>
  <si>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</si>
  <si>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</si>
  <si>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</si>
  <si>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</si>
  <si>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</si>
  <si>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</si>
  <si>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</si>
  <si>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</si>
  <si>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</si>
  <si>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</si>
  <si>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</si>
  <si>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</si>
  <si>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</si>
  <si>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</si>
  <si>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</si>
  <si>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</si>
  <si>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</si>
  <si>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</si>
  <si>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</si>
  <si>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</si>
  <si>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</si>
  <si>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</si>
  <si>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</si>
  <si>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</si>
  <si>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</si>
  <si>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</si>
  <si>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</si>
  <si>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</si>
  <si>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</si>
  <si>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</si>
  <si>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</si>
  <si>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</si>
  <si>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</si>
  <si>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</si>
  <si>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</si>
  <si>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</si>
  <si>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</si>
  <si>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</si>
  <si>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</si>
  <si>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</si>
  <si>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</si>
  <si>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</si>
  <si>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</si>
  <si>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</si>
  <si>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</si>
  <si>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</si>
  <si>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</si>
  <si>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</si>
  <si>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</si>
  <si>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</si>
  <si>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</si>
  <si>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</si>
  <si>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</si>
  <si>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</si>
  <si>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</si>
  <si>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</si>
  <si>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</si>
  <si>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</si>
  <si>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</si>
  <si>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</si>
  <si>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</si>
  <si>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</si>
  <si>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</si>
  <si>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</si>
  <si>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</si>
  <si>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</si>
  <si>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</si>
  <si>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</si>
  <si>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</si>
  <si>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</si>
  <si>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</si>
  <si>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</si>
  <si>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</si>
  <si>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</si>
  <si>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</si>
  <si>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</si>
  <si>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</si>
  <si>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</si>
  <si>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</si>
  <si>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</si>
  <si>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</si>
  <si>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</si>
  <si>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</si>
  <si>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</si>
  <si>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</si>
  <si>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</si>
  <si>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</si>
  <si>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</si>
  <si>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</si>
  <si>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</si>
  <si>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</si>
  <si>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</si>
  <si>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</si>
  <si>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</si>
  <si>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</si>
  <si>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</si>
  <si>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</si>
  <si>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</si>
  <si>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</si>
  <si>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</si>
  <si>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</si>
  <si>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</si>
  <si>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</si>
  <si>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</si>
  <si>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</si>
  <si>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</si>
  <si>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</si>
  <si>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</si>
  <si>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</si>
  <si>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</si>
  <si>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</si>
  <si>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</si>
  <si>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</si>
  <si>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</si>
  <si>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</si>
  <si>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</si>
  <si>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</si>
  <si>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</si>
  <si>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</si>
  <si>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</si>
  <si>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</si>
  <si>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</si>
  <si>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</si>
  <si>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</si>
  <si>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</si>
  <si>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</si>
  <si>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</si>
  <si>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</si>
  <si>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</si>
  <si>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</si>
  <si>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</si>
  <si>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</si>
  <si>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</si>
  <si>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</si>
  <si>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</si>
  <si>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</si>
  <si>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</si>
  <si>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</si>
  <si>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</si>
  <si>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</si>
  <si>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</si>
  <si>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</si>
  <si>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</si>
  <si>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</si>
  <si>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</si>
  <si>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</si>
  <si>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</si>
  <si>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</si>
  <si>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</si>
  <si>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</si>
  <si>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</si>
  <si>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</si>
  <si>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</si>
  <si>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</si>
  <si>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</si>
  <si>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</si>
  <si>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</si>
  <si>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</si>
  <si>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</si>
  <si>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</si>
  <si>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</si>
  <si>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</si>
  <si>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</si>
  <si>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</si>
  <si>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</si>
  <si>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</si>
  <si>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</si>
  <si>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</si>
  <si>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</si>
  <si>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</si>
  <si>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</si>
  <si>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</si>
  <si>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</si>
  <si>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</si>
  <si>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</si>
  <si>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</si>
  <si>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</si>
  <si>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</si>
  <si>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</si>
  <si>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</si>
  <si>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</si>
  <si>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</si>
  <si>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</si>
  <si>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</si>
  <si>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</si>
  <si>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</si>
  <si>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</si>
  <si>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</si>
  <si>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</si>
  <si>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</si>
  <si>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</si>
  <si>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</si>
  <si>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</si>
  <si>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</si>
  <si>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</si>
  <si>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</si>
  <si>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</si>
  <si>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</si>
  <si>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</si>
  <si>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</si>
  <si>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</si>
  <si>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</si>
  <si>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</si>
  <si>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</si>
  <si>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</si>
  <si>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</si>
  <si>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</si>
  <si>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</si>
  <si>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</si>
  <si>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</si>
  <si>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</si>
  <si>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</si>
  <si>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</si>
  <si>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</si>
  <si>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</si>
  <si>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</si>
  <si>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</si>
  <si>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</si>
  <si>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</si>
  <si>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</si>
  <si>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</si>
  <si>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</si>
  <si>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</si>
  <si>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</si>
  <si>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</si>
  <si>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</si>
  <si>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</si>
  <si>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</si>
  <si>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</si>
  <si>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</si>
  <si>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</si>
  <si>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</si>
  <si>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</si>
  <si>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</si>
  <si>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</si>
  <si>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</si>
  <si>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</si>
  <si>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</si>
  <si>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</si>
  <si>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</si>
  <si>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</si>
  <si>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</si>
  <si>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</si>
  <si>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</si>
  <si>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</si>
  <si>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</si>
  <si>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</si>
  <si>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</si>
  <si>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</si>
  <si>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</si>
  <si>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</si>
  <si>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</si>
  <si>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</si>
  <si>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</si>
  <si>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</si>
  <si>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</si>
  <si>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</si>
  <si>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</si>
  <si>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</si>
  <si>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</si>
  <si>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</si>
  <si>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</si>
  <si>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</si>
  <si>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</si>
  <si>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</si>
  <si>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</si>
  <si>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</si>
  <si>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</si>
  <si>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</si>
  <si>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</si>
  <si>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</si>
  <si>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</si>
  <si>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</si>
  <si>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</si>
  <si>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</si>
  <si>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</si>
  <si>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</si>
  <si>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</si>
  <si>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</si>
  <si>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</si>
  <si>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</si>
  <si>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</si>
  <si>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</si>
  <si>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</si>
  <si>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</si>
  <si>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</si>
  <si>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</si>
  <si>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</si>
  <si>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</si>
  <si>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</si>
  <si>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</si>
  <si>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</si>
  <si>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</si>
  <si>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</si>
  <si>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</si>
  <si>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</si>
  <si>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</si>
  <si>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</si>
  <si>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</si>
  <si>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</si>
  <si>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</si>
  <si>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</si>
  <si>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</si>
  <si>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</si>
  <si>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</si>
  <si>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</si>
  <si>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</si>
  <si>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</si>
  <si>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</si>
  <si>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</si>
  <si>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</si>
  <si>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</si>
  <si>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</si>
  <si>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</si>
  <si>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</si>
  <si>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</si>
  <si>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</si>
  <si>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</si>
  <si>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</si>
  <si>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</si>
  <si>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</si>
  <si>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</si>
  <si>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</si>
  <si>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</si>
  <si>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</si>
  <si>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</si>
  <si>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</si>
  <si>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</si>
  <si>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</si>
  <si>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</si>
  <si>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</si>
  <si>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</si>
  <si>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</si>
  <si>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</si>
  <si>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</si>
  <si>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</si>
  <si>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</si>
  <si>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</si>
  <si>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</si>
  <si>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</si>
  <si>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</si>
  <si>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</si>
  <si>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</si>
  <si>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</si>
  <si>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</si>
  <si>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</si>
  <si>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</si>
  <si>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</si>
  <si>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</si>
  <si>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</si>
  <si>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</si>
  <si>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</si>
  <si>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</si>
  <si>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</si>
  <si>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</si>
  <si>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</si>
  <si>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</si>
  <si>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</si>
  <si>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</si>
  <si>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</si>
  <si>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</si>
  <si>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</si>
  <si>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Трансстрой Автоматика и монтажи АД</t>
  </si>
  <si>
    <t>831553170</t>
  </si>
  <si>
    <t>Стоян Стовнов и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</si>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</sst>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Иванка Атанасова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6795</v>
      </c>
      <c r="D6" s="675">
        <f aca="true" t="shared" si="0" ref="D6:D15">C6-E6</f>
        <v>0</v>
      </c>
      <c r="E6" s="674">
        <f>'1-Баланс'!G95</f>
        <v>6795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5971</v>
      </c>
      <c r="D7" s="675">
        <f t="shared" si="0"/>
        <v>5916</v>
      </c>
      <c r="E7" s="674">
        <f>'1-Баланс'!G18</f>
        <v>55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137</v>
      </c>
      <c r="D8" s="675">
        <f t="shared" si="0"/>
        <v>0</v>
      </c>
      <c r="E8" s="674">
        <f>ABS('2-Отчет за доходите'!C44)-ABS('2-Отчет за доходите'!G44)</f>
        <v>137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5971</v>
      </c>
      <c r="D11" s="675">
        <f t="shared" si="0"/>
        <v>0</v>
      </c>
      <c r="E11" s="674">
        <f>'4-Отчет за собствения капитал'!L34</f>
        <v>5971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0.12720519962859797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0.02294423044716128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0.1662621359223301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0.020161883738042678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1.197558268590455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0.10945273631840796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0.10945273631840796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0.014925373134328358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0.014925373134328358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0.15901373099069835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0.15849889624724062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0.09447983014861996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0.1380003349522693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0.12126563649742457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178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0.029810751967844582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0.1705282669138091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4.478260869565218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24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6723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6773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19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22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6795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5646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5654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125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248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-123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137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262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5971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623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623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201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82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86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201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201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6795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196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300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323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900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901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178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901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178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41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41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137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137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1079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508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569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1077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1079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1079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1079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599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-214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-209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-783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-28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-41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-676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679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679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5869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5869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-223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5646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5646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2203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2203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137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-2203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248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385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385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-2326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-2326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2203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-123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-123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5809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5809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137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25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5971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5971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24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5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205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36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450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7046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7496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4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323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323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24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5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205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40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454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6723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7177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24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5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205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40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454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6723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7177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160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205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24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398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398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6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6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5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162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205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28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404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404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5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162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205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28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404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404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24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14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12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6723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6773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19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19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623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15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186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82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86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41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37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201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824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94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186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82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86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41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37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186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280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529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15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15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15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544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0">
      <selection activeCell="C74" sqref="C7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24</v>
      </c>
      <c r="D12" s="196">
        <v>24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</v>
      </c>
      <c r="D15" s="196">
        <v>16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12</v>
      </c>
      <c r="D17" s="196">
        <v>12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</v>
      </c>
      <c r="D20" s="598">
        <f>SUM(D12:D19)</f>
        <v>52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6723</v>
      </c>
      <c r="D21" s="477">
        <v>7046</v>
      </c>
      <c r="E21" s="89" t="s">
        <v>58</v>
      </c>
      <c r="F21" s="93" t="s">
        <v>59</v>
      </c>
      <c r="G21" s="197">
        <v>5646</v>
      </c>
      <c r="H21" s="196">
        <v>5869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5654</v>
      </c>
      <c r="H26" s="598">
        <f>H20+H21+H22</f>
        <v>5877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125</v>
      </c>
      <c r="H28" s="596">
        <f>SUM(H29:H31)</f>
        <v>412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248</v>
      </c>
      <c r="H29" s="196">
        <v>2203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-123</v>
      </c>
      <c r="H30" s="196">
        <v>-1791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-535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262</v>
      </c>
      <c r="H34" s="598">
        <f>H28+H32+H33</f>
        <v>-123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5971</v>
      </c>
      <c r="H37" s="600">
        <f>H26+H18+H34</f>
        <v>5809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623</v>
      </c>
      <c r="H54" s="196">
        <v>648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6773</v>
      </c>
      <c r="D56" s="602">
        <f>D20+D21+D22+D28+D33+D46+D52+D54+D55</f>
        <v>7098</v>
      </c>
      <c r="E56" s="100" t="s">
        <v>850</v>
      </c>
      <c r="F56" s="99" t="s">
        <v>172</v>
      </c>
      <c r="G56" s="599">
        <f>G50+G52+G53+G54+G55</f>
        <v>623</v>
      </c>
      <c r="H56" s="600">
        <f>H50+H52+H53+H54+H55</f>
        <v>648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201</v>
      </c>
      <c r="H61" s="596">
        <f>SUM(H62:H68)</f>
        <v>781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</v>
      </c>
      <c r="H62" s="196">
        <v>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82</v>
      </c>
      <c r="H64" s="196"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>
        <v>132</v>
      </c>
      <c r="E68" s="89" t="s">
        <v>212</v>
      </c>
      <c r="F68" s="93" t="s">
        <v>213</v>
      </c>
      <c r="G68" s="197">
        <v>86</v>
      </c>
      <c r="H68" s="196">
        <v>593</v>
      </c>
    </row>
    <row r="69" spans="1:8" ht="15.75">
      <c r="A69" s="89" t="s">
        <v>210</v>
      </c>
      <c r="B69" s="91" t="s">
        <v>211</v>
      </c>
      <c r="C69" s="197">
        <v>19</v>
      </c>
      <c r="D69" s="196">
        <v>5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201</v>
      </c>
      <c r="H71" s="598">
        <f>H59+H60+H61+H69+H70</f>
        <v>781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</v>
      </c>
      <c r="D76" s="598">
        <f>SUM(D68:D75)</f>
        <v>140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201</v>
      </c>
      <c r="H79" s="600">
        <f>H71+H73+H75+H77</f>
        <v>781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22</v>
      </c>
      <c r="D94" s="602">
        <f>D65+D76+D85+D92+D93</f>
        <v>140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6795</v>
      </c>
      <c r="D95" s="604">
        <f>D94+D56</f>
        <v>7238</v>
      </c>
      <c r="E95" s="229" t="s">
        <v>941</v>
      </c>
      <c r="F95" s="489" t="s">
        <v>268</v>
      </c>
      <c r="G95" s="603">
        <f>G37+G40+G56+G79</f>
        <v>6795</v>
      </c>
      <c r="H95" s="604">
        <f>H37+H40+H56+H79</f>
        <v>7238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45371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Иванка Атанасова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A26" sqref="A26:A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196</v>
      </c>
      <c r="D13" s="317">
        <v>177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</v>
      </c>
      <c r="D14" s="317">
        <v>6</v>
      </c>
      <c r="E14" s="245" t="s">
        <v>285</v>
      </c>
      <c r="F14" s="240" t="s">
        <v>286</v>
      </c>
      <c r="G14" s="316">
        <v>508</v>
      </c>
      <c r="H14" s="317">
        <v>376</v>
      </c>
    </row>
    <row r="15" spans="1:8" ht="15.75">
      <c r="A15" s="194" t="s">
        <v>287</v>
      </c>
      <c r="B15" s="190" t="s">
        <v>288</v>
      </c>
      <c r="C15" s="316">
        <v>300</v>
      </c>
      <c r="D15" s="317">
        <v>238</v>
      </c>
      <c r="E15" s="245" t="s">
        <v>79</v>
      </c>
      <c r="F15" s="240" t="s">
        <v>289</v>
      </c>
      <c r="G15" s="316">
        <v>569</v>
      </c>
      <c r="H15" s="317">
        <v>39</v>
      </c>
    </row>
    <row r="16" spans="1:8" ht="15.75">
      <c r="A16" s="194" t="s">
        <v>290</v>
      </c>
      <c r="B16" s="190" t="s">
        <v>291</v>
      </c>
      <c r="C16" s="316">
        <v>29</v>
      </c>
      <c r="D16" s="317">
        <v>30</v>
      </c>
      <c r="E16" s="236" t="s">
        <v>52</v>
      </c>
      <c r="F16" s="264" t="s">
        <v>292</v>
      </c>
      <c r="G16" s="628">
        <f>SUM(G12:G15)</f>
        <v>1077</v>
      </c>
      <c r="H16" s="629">
        <f>SUM(H12:H15)</f>
        <v>415</v>
      </c>
    </row>
    <row r="17" spans="1:8" ht="31.5">
      <c r="A17" s="194" t="s">
        <v>293</v>
      </c>
      <c r="B17" s="190" t="s">
        <v>294</v>
      </c>
      <c r="C17" s="316">
        <v>323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28</v>
      </c>
      <c r="D19" s="317">
        <v>524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900</v>
      </c>
      <c r="D22" s="629">
        <f>SUM(D12:D18)+D19</f>
        <v>996</v>
      </c>
      <c r="E22" s="194" t="s">
        <v>309</v>
      </c>
      <c r="F22" s="237" t="s">
        <v>310</v>
      </c>
      <c r="G22" s="316">
        <v>2</v>
      </c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901</v>
      </c>
      <c r="D31" s="635">
        <f>D29+D22</f>
        <v>997</v>
      </c>
      <c r="E31" s="251" t="s">
        <v>824</v>
      </c>
      <c r="F31" s="266" t="s">
        <v>331</v>
      </c>
      <c r="G31" s="253">
        <f>G16+G18+G27</f>
        <v>1079</v>
      </c>
      <c r="H31" s="254">
        <f>H16+H18+H27</f>
        <v>418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178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579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901</v>
      </c>
      <c r="D36" s="637">
        <f>D31-D34+D35</f>
        <v>997</v>
      </c>
      <c r="E36" s="262" t="s">
        <v>346</v>
      </c>
      <c r="F36" s="256" t="s">
        <v>347</v>
      </c>
      <c r="G36" s="267">
        <f>G35-G34+G31</f>
        <v>1079</v>
      </c>
      <c r="H36" s="268">
        <f>H35-H34+H31</f>
        <v>418</v>
      </c>
    </row>
    <row r="37" spans="1:8" ht="15.75">
      <c r="A37" s="261" t="s">
        <v>348</v>
      </c>
      <c r="B37" s="231" t="s">
        <v>349</v>
      </c>
      <c r="C37" s="634">
        <f>IF((G36-C36)&gt;0,G36-C36,0)</f>
        <v>178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579</v>
      </c>
    </row>
    <row r="38" spans="1:8" ht="15.75">
      <c r="A38" s="234" t="s">
        <v>352</v>
      </c>
      <c r="B38" s="238" t="s">
        <v>353</v>
      </c>
      <c r="C38" s="628">
        <f>C39+C40+C41</f>
        <v>41</v>
      </c>
      <c r="D38" s="629">
        <f>D39+D40+D41</f>
        <v>-44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41</v>
      </c>
      <c r="D39" s="317">
        <v>-44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137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535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137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535</v>
      </c>
    </row>
    <row r="45" spans="1:8" ht="16.5" thickBot="1">
      <c r="A45" s="270" t="s">
        <v>371</v>
      </c>
      <c r="B45" s="271" t="s">
        <v>372</v>
      </c>
      <c r="C45" s="630">
        <f>C36+C38+C42</f>
        <v>1079</v>
      </c>
      <c r="D45" s="631">
        <f>D36+D38+D42</f>
        <v>953</v>
      </c>
      <c r="E45" s="270" t="s">
        <v>373</v>
      </c>
      <c r="F45" s="272" t="s">
        <v>374</v>
      </c>
      <c r="G45" s="630">
        <f>G42+G36</f>
        <v>1079</v>
      </c>
      <c r="H45" s="631">
        <f>H42+H36</f>
        <v>953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45371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Иванка Атанасова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599</v>
      </c>
      <c r="D11" s="196">
        <v>481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-214</v>
      </c>
      <c r="D12" s="196">
        <v>-139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-209</v>
      </c>
      <c r="D14" s="196">
        <v>-223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-783</v>
      </c>
      <c r="D15" s="196">
        <v>-127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-41</v>
      </c>
      <c r="D20" s="196">
        <v>-14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-676</v>
      </c>
      <c r="D21" s="659">
        <f>SUM(D11:D20)</f>
        <v>-23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679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679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23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45371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Иванка Атанасова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G28" sqref="G2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5869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2203</v>
      </c>
      <c r="J13" s="584">
        <f>'1-Баланс'!H30+'1-Баланс'!H33</f>
        <v>-2326</v>
      </c>
      <c r="K13" s="585"/>
      <c r="L13" s="584">
        <f>SUM(C13:K13)</f>
        <v>5809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5869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2203</v>
      </c>
      <c r="J17" s="653">
        <f t="shared" si="2"/>
        <v>-2326</v>
      </c>
      <c r="K17" s="653">
        <f t="shared" si="2"/>
        <v>0</v>
      </c>
      <c r="L17" s="584">
        <f t="shared" si="1"/>
        <v>5809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137</v>
      </c>
      <c r="J18" s="584">
        <f>+'1-Баланс'!G33</f>
        <v>0</v>
      </c>
      <c r="K18" s="585"/>
      <c r="L18" s="584">
        <f t="shared" si="1"/>
        <v>137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-2203</v>
      </c>
      <c r="J22" s="316">
        <v>2203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-223</v>
      </c>
      <c r="F30" s="316"/>
      <c r="G30" s="316"/>
      <c r="H30" s="316"/>
      <c r="I30" s="316">
        <v>248</v>
      </c>
      <c r="J30" s="316"/>
      <c r="K30" s="316"/>
      <c r="L30" s="584">
        <f t="shared" si="1"/>
        <v>25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5646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385</v>
      </c>
      <c r="J31" s="653">
        <f t="shared" si="6"/>
        <v>-123</v>
      </c>
      <c r="K31" s="653">
        <f t="shared" si="6"/>
        <v>0</v>
      </c>
      <c r="L31" s="584">
        <f t="shared" si="1"/>
        <v>5971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5646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385</v>
      </c>
      <c r="J34" s="587">
        <f t="shared" si="7"/>
        <v>-123</v>
      </c>
      <c r="K34" s="587">
        <f t="shared" si="7"/>
        <v>0</v>
      </c>
      <c r="L34" s="651">
        <f t="shared" si="1"/>
        <v>5971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45371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Иванка Атанасова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45371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Иванка Атанасова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M17" sqref="M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24</v>
      </c>
      <c r="E11" s="328"/>
      <c r="F11" s="328"/>
      <c r="G11" s="329">
        <f>D11+E11-F11</f>
        <v>24</v>
      </c>
      <c r="H11" s="328"/>
      <c r="I11" s="328"/>
      <c r="J11" s="329">
        <f>G11+H11-I11</f>
        <v>24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24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</v>
      </c>
      <c r="E13" s="328"/>
      <c r="F13" s="328"/>
      <c r="G13" s="329">
        <f t="shared" si="2"/>
        <v>5</v>
      </c>
      <c r="H13" s="328"/>
      <c r="I13" s="328"/>
      <c r="J13" s="329">
        <f t="shared" si="3"/>
        <v>5</v>
      </c>
      <c r="K13" s="328">
        <v>5</v>
      </c>
      <c r="L13" s="328"/>
      <c r="M13" s="328"/>
      <c r="N13" s="329">
        <f t="shared" si="4"/>
        <v>5</v>
      </c>
      <c r="O13" s="328"/>
      <c r="P13" s="328"/>
      <c r="Q13" s="329">
        <f t="shared" si="0"/>
        <v>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160</v>
      </c>
      <c r="L14" s="328">
        <v>2</v>
      </c>
      <c r="M14" s="328"/>
      <c r="N14" s="329">
        <f t="shared" si="4"/>
        <v>162</v>
      </c>
      <c r="O14" s="328"/>
      <c r="P14" s="328"/>
      <c r="Q14" s="329">
        <f t="shared" si="0"/>
        <v>162</v>
      </c>
      <c r="R14" s="340">
        <f t="shared" si="1"/>
        <v>14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205</v>
      </c>
      <c r="E15" s="328"/>
      <c r="F15" s="328"/>
      <c r="G15" s="329">
        <f t="shared" si="2"/>
        <v>205</v>
      </c>
      <c r="H15" s="328"/>
      <c r="I15" s="328"/>
      <c r="J15" s="329">
        <f t="shared" si="3"/>
        <v>205</v>
      </c>
      <c r="K15" s="328">
        <v>205</v>
      </c>
      <c r="L15" s="328"/>
      <c r="M15" s="328"/>
      <c r="N15" s="329">
        <f t="shared" si="4"/>
        <v>205</v>
      </c>
      <c r="O15" s="328"/>
      <c r="P15" s="328"/>
      <c r="Q15" s="329">
        <f t="shared" si="0"/>
        <v>205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36</v>
      </c>
      <c r="E16" s="328">
        <v>4</v>
      </c>
      <c r="F16" s="328"/>
      <c r="G16" s="329">
        <f t="shared" si="2"/>
        <v>40</v>
      </c>
      <c r="H16" s="328"/>
      <c r="I16" s="328"/>
      <c r="J16" s="329">
        <f t="shared" si="3"/>
        <v>40</v>
      </c>
      <c r="K16" s="328">
        <v>24</v>
      </c>
      <c r="L16" s="328">
        <v>4</v>
      </c>
      <c r="M16" s="328"/>
      <c r="N16" s="329">
        <f t="shared" si="4"/>
        <v>28</v>
      </c>
      <c r="O16" s="328"/>
      <c r="P16" s="328"/>
      <c r="Q16" s="329">
        <f t="shared" si="0"/>
        <v>28</v>
      </c>
      <c r="R16" s="340">
        <f t="shared" si="1"/>
        <v>12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450</v>
      </c>
      <c r="E19" s="330">
        <f>SUM(E11:E18)</f>
        <v>4</v>
      </c>
      <c r="F19" s="330">
        <f>SUM(F11:F18)</f>
        <v>0</v>
      </c>
      <c r="G19" s="329">
        <f t="shared" si="2"/>
        <v>454</v>
      </c>
      <c r="H19" s="330">
        <f>SUM(H11:H18)</f>
        <v>0</v>
      </c>
      <c r="I19" s="330">
        <f>SUM(I11:I18)</f>
        <v>0</v>
      </c>
      <c r="J19" s="329">
        <f t="shared" si="3"/>
        <v>454</v>
      </c>
      <c r="K19" s="330">
        <f>SUM(K11:K18)</f>
        <v>398</v>
      </c>
      <c r="L19" s="330">
        <f>SUM(L11:L18)</f>
        <v>6</v>
      </c>
      <c r="M19" s="330">
        <f>SUM(M11:M18)</f>
        <v>0</v>
      </c>
      <c r="N19" s="329">
        <f t="shared" si="4"/>
        <v>404</v>
      </c>
      <c r="O19" s="330">
        <f>SUM(O11:O18)</f>
        <v>0</v>
      </c>
      <c r="P19" s="330">
        <f>SUM(P11:P18)</f>
        <v>0</v>
      </c>
      <c r="Q19" s="329">
        <f t="shared" si="0"/>
        <v>404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7046</v>
      </c>
      <c r="E20" s="328"/>
      <c r="F20" s="328">
        <v>323</v>
      </c>
      <c r="G20" s="329">
        <f t="shared" si="2"/>
        <v>6723</v>
      </c>
      <c r="H20" s="328"/>
      <c r="I20" s="328"/>
      <c r="J20" s="329">
        <f t="shared" si="3"/>
        <v>6723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6723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7496</v>
      </c>
      <c r="E43" s="349">
        <f>E19+E20+E22+E28+E41+E42</f>
        <v>4</v>
      </c>
      <c r="F43" s="349">
        <f aca="true" t="shared" si="11" ref="F43:R43">F19+F20+F22+F28+F41+F42</f>
        <v>323</v>
      </c>
      <c r="G43" s="349">
        <f t="shared" si="11"/>
        <v>7177</v>
      </c>
      <c r="H43" s="349">
        <f t="shared" si="11"/>
        <v>0</v>
      </c>
      <c r="I43" s="349">
        <f t="shared" si="11"/>
        <v>0</v>
      </c>
      <c r="J43" s="349">
        <f t="shared" si="11"/>
        <v>7177</v>
      </c>
      <c r="K43" s="349">
        <f t="shared" si="11"/>
        <v>398</v>
      </c>
      <c r="L43" s="349">
        <f t="shared" si="11"/>
        <v>6</v>
      </c>
      <c r="M43" s="349">
        <f t="shared" si="11"/>
        <v>0</v>
      </c>
      <c r="N43" s="349">
        <f t="shared" si="11"/>
        <v>404</v>
      </c>
      <c r="O43" s="349">
        <f t="shared" si="11"/>
        <v>0</v>
      </c>
      <c r="P43" s="349">
        <f t="shared" si="11"/>
        <v>0</v>
      </c>
      <c r="Q43" s="349">
        <f t="shared" si="11"/>
        <v>404</v>
      </c>
      <c r="R43" s="350">
        <f t="shared" si="11"/>
        <v>6773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45371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Иванка Атанасова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0">
      <selection activeCell="F95" sqref="F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19</v>
      </c>
      <c r="D30" s="368">
        <v>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</v>
      </c>
      <c r="D45" s="438">
        <f>D26+D30+D31+D33+D32+D34+D35+D40</f>
        <v>19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</v>
      </c>
      <c r="D46" s="444">
        <f>D45+D23+D21+D11</f>
        <v>19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623</v>
      </c>
      <c r="D70" s="197">
        <v>94</v>
      </c>
      <c r="E70" s="136">
        <f t="shared" si="1"/>
        <v>529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</v>
      </c>
      <c r="D73" s="137">
        <f>SUM(D74:D76)</f>
        <v>0</v>
      </c>
      <c r="E73" s="137">
        <f>SUM(E74:E76)</f>
        <v>15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15</v>
      </c>
      <c r="D76" s="197"/>
      <c r="E76" s="136">
        <f t="shared" si="1"/>
        <v>15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186</v>
      </c>
      <c r="D87" s="134">
        <f>SUM(D88:D92)+D96</f>
        <v>186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82</v>
      </c>
      <c r="D89" s="197">
        <v>82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86</v>
      </c>
      <c r="D92" s="138">
        <f>SUM(D93:D95)</f>
        <v>86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41</v>
      </c>
      <c r="D93" s="197">
        <v>41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</v>
      </c>
      <c r="D94" s="197">
        <v>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37</v>
      </c>
      <c r="D95" s="197">
        <v>37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201</v>
      </c>
      <c r="D98" s="433">
        <f>D87+D82+D77+D73+D97</f>
        <v>186</v>
      </c>
      <c r="E98" s="433">
        <f>E87+E82+E77+E73+E97</f>
        <v>15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824</v>
      </c>
      <c r="D99" s="427">
        <f>D98+D70+D68</f>
        <v>280</v>
      </c>
      <c r="E99" s="427">
        <f>E98+E70+E68</f>
        <v>544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45371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Иванка Атанасова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45371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Иванка Атанасова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2023-07-25T10:11:43Z</cp:lastPrinted>
  <dcterms:created xsi:type="dcterms:W3CDTF">2006-09-16T00:00:00Z</dcterms:created>
  <dcterms:modified xsi:type="dcterms:W3CDTF">2024-03-25T09:58:59Z</dcterms:modified>
  <cp:category/>
  <cp:version/>
  <cp:contentType/>
  <cp:contentStatus/>
</cp:coreProperties>
</file>